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<sst xmlns="http://schemas.openxmlformats.org/spreadsheetml/2006/main" count="287" uniqueCount="172">
  <si>
    <t xml:space="preserve">балтажи </t>
  </si>
  <si>
    <t>ткаченко</t>
  </si>
  <si>
    <t>литвиненко</t>
  </si>
  <si>
    <t xml:space="preserve">рейниш </t>
  </si>
  <si>
    <t>макаренкова</t>
  </si>
  <si>
    <t>чижевская</t>
  </si>
  <si>
    <t>мотричко</t>
  </si>
  <si>
    <t>коротка</t>
  </si>
  <si>
    <t>белошеев</t>
  </si>
  <si>
    <t>гребенкин</t>
  </si>
  <si>
    <t>максимчук</t>
  </si>
  <si>
    <t>нан</t>
  </si>
  <si>
    <t>мазур</t>
  </si>
  <si>
    <t>сумма</t>
  </si>
  <si>
    <t xml:space="preserve">дмитренко </t>
  </si>
  <si>
    <t>калугин</t>
  </si>
  <si>
    <t>гулий</t>
  </si>
  <si>
    <t>галяга</t>
  </si>
  <si>
    <t>кравченко</t>
  </si>
  <si>
    <t>панченков</t>
  </si>
  <si>
    <t>долгополов</t>
  </si>
  <si>
    <t>обелець</t>
  </si>
  <si>
    <t>кругликов</t>
  </si>
  <si>
    <t>беззубко</t>
  </si>
  <si>
    <t>ципес</t>
  </si>
  <si>
    <t>щербатюк</t>
  </si>
  <si>
    <t>чебукина</t>
  </si>
  <si>
    <t>бородай</t>
  </si>
  <si>
    <t>отрощенко</t>
  </si>
  <si>
    <t>шаталін</t>
  </si>
  <si>
    <t>антонович</t>
  </si>
  <si>
    <t>мударисов</t>
  </si>
  <si>
    <t>кривошей</t>
  </si>
  <si>
    <t>куколева</t>
  </si>
  <si>
    <t>ведерко</t>
  </si>
  <si>
    <t>мручковская</t>
  </si>
  <si>
    <t>демидова</t>
  </si>
  <si>
    <t>киданецкий</t>
  </si>
  <si>
    <t>київ</t>
  </si>
  <si>
    <t>крим</t>
  </si>
  <si>
    <t>херсон</t>
  </si>
  <si>
    <t>сапоненко</t>
  </si>
  <si>
    <t>василюк</t>
  </si>
  <si>
    <t>марциновский</t>
  </si>
  <si>
    <t>біла</t>
  </si>
  <si>
    <t>мудренко</t>
  </si>
  <si>
    <t xml:space="preserve">соловкова </t>
  </si>
  <si>
    <t>зейналов</t>
  </si>
  <si>
    <t>лісунов</t>
  </si>
  <si>
    <t>дороган</t>
  </si>
  <si>
    <t xml:space="preserve">калюжний </t>
  </si>
  <si>
    <t>літвінцева</t>
  </si>
  <si>
    <t>кришталь</t>
  </si>
  <si>
    <t>павляк</t>
  </si>
  <si>
    <t>закарпатська</t>
  </si>
  <si>
    <t>григорева</t>
  </si>
  <si>
    <t>смаль</t>
  </si>
  <si>
    <t>зейналова</t>
  </si>
  <si>
    <t>олексеенко л</t>
  </si>
  <si>
    <t>воскресенский</t>
  </si>
  <si>
    <t>босенко анат</t>
  </si>
  <si>
    <t>івасик нат</t>
  </si>
  <si>
    <t>сіренко</t>
  </si>
  <si>
    <t>шаров</t>
  </si>
  <si>
    <t>крупко</t>
  </si>
  <si>
    <t>дудченко</t>
  </si>
  <si>
    <t>нізельський</t>
  </si>
  <si>
    <t>марковці</t>
  </si>
  <si>
    <t xml:space="preserve">озівська </t>
  </si>
  <si>
    <t>губарева</t>
  </si>
  <si>
    <t>олексеенко в</t>
  </si>
  <si>
    <t>гладка</t>
  </si>
  <si>
    <t>дронов</t>
  </si>
  <si>
    <t>полєвик</t>
  </si>
  <si>
    <t>колодій</t>
  </si>
  <si>
    <t>ніконов</t>
  </si>
  <si>
    <t>юрченко с.</t>
  </si>
  <si>
    <t>юрченко м.</t>
  </si>
  <si>
    <t>матяш</t>
  </si>
  <si>
    <t>терещенко</t>
  </si>
  <si>
    <t>огір</t>
  </si>
  <si>
    <t>зайцева</t>
  </si>
  <si>
    <t>мирошниченко</t>
  </si>
  <si>
    <t>грицюк</t>
  </si>
  <si>
    <t>заславська</t>
  </si>
  <si>
    <t>меженін</t>
  </si>
  <si>
    <t>квасневський</t>
  </si>
  <si>
    <t>сторожук</t>
  </si>
  <si>
    <t>анісімова</t>
  </si>
  <si>
    <t>пестунова</t>
  </si>
  <si>
    <t>мазалова</t>
  </si>
  <si>
    <t>гудименко</t>
  </si>
  <si>
    <t>публічук</t>
  </si>
  <si>
    <t>хмельницька</t>
  </si>
  <si>
    <t>гордєєв</t>
  </si>
  <si>
    <t>олексеенко а</t>
  </si>
  <si>
    <t>абрашин</t>
  </si>
  <si>
    <t>гладких</t>
  </si>
  <si>
    <t>жовнаренко</t>
  </si>
  <si>
    <t>куземченко</t>
  </si>
  <si>
    <t xml:space="preserve">літвінова </t>
  </si>
  <si>
    <t>репенько</t>
  </si>
  <si>
    <t>катонін</t>
  </si>
  <si>
    <t>черненко</t>
  </si>
  <si>
    <t>касьян</t>
  </si>
  <si>
    <t>чечко</t>
  </si>
  <si>
    <t>казакова</t>
  </si>
  <si>
    <t>івасік іванна</t>
  </si>
  <si>
    <t>могилко</t>
  </si>
  <si>
    <t>беберашвили</t>
  </si>
  <si>
    <t>решетова</t>
  </si>
  <si>
    <t>задорожний</t>
  </si>
  <si>
    <t>калугіна</t>
  </si>
  <si>
    <t>козак</t>
  </si>
  <si>
    <t>аврамець</t>
  </si>
  <si>
    <t>анікєєв юрій</t>
  </si>
  <si>
    <t>іванов артем</t>
  </si>
  <si>
    <t>кірзнер ігор</t>
  </si>
  <si>
    <t>колобов михайло</t>
  </si>
  <si>
    <t>токмаков ілля</t>
  </si>
  <si>
    <t>шкатула денис</t>
  </si>
  <si>
    <t>халин олексій</t>
  </si>
  <si>
    <t>ЧЄ</t>
  </si>
  <si>
    <t xml:space="preserve">гавриленко </t>
  </si>
  <si>
    <t>юрковський</t>
  </si>
  <si>
    <t>сечін</t>
  </si>
  <si>
    <t>савицький</t>
  </si>
  <si>
    <t>дикун</t>
  </si>
  <si>
    <t>євдокімов</t>
  </si>
  <si>
    <t>кауля</t>
  </si>
  <si>
    <t>купцов</t>
  </si>
  <si>
    <t>молодчий</t>
  </si>
  <si>
    <t>губарева альона</t>
  </si>
  <si>
    <t>баановський</t>
  </si>
  <si>
    <t>ДОРОСЛІ</t>
  </si>
  <si>
    <t>ЧС</t>
  </si>
  <si>
    <t>ЧУ</t>
  </si>
  <si>
    <t>МОЛОДЬ</t>
  </si>
  <si>
    <t>ВС ІГРИ</t>
  </si>
  <si>
    <t>ЮНАКИ</t>
  </si>
  <si>
    <t>КУБКИ УКР</t>
  </si>
  <si>
    <t>вінницька</t>
  </si>
  <si>
    <t>ВІННИЦЬКА ОБЛАСЬ</t>
  </si>
  <si>
    <t>ДНІПРОПЕТРОВСЬКА ОБЛАСТЬ</t>
  </si>
  <si>
    <t>дніпр-вська</t>
  </si>
  <si>
    <t>донецька</t>
  </si>
  <si>
    <t>ДОНЕЦЬКА ОБЛАСТЬ</t>
  </si>
  <si>
    <t>житомирська</t>
  </si>
  <si>
    <t>ЖИТОМИРСЬКА ОБЛАСТЬ</t>
  </si>
  <si>
    <t>ЗАКАРПАТСЬКА ОБЛАСТЬ</t>
  </si>
  <si>
    <t>запорізька</t>
  </si>
  <si>
    <t>ЗАПОРІЗЬКА ОБЛАСТЬ</t>
  </si>
  <si>
    <t>івано-франківська</t>
  </si>
  <si>
    <t>ІВАНО_ФРАНКІВСЬКА ОБЛАСТЬ</t>
  </si>
  <si>
    <t>КИЇВ</t>
  </si>
  <si>
    <t>КРИМ</t>
  </si>
  <si>
    <t>луганська</t>
  </si>
  <si>
    <t>ЛУГАНСЬКА ОБЛАСТЬ</t>
  </si>
  <si>
    <t>львівська</t>
  </si>
  <si>
    <t>ЛЬВІВСЬКА ОБЛАСТЬ</t>
  </si>
  <si>
    <t>одеська</t>
  </si>
  <si>
    <t>ОДЕСЬКА ОБЛАСТЬ</t>
  </si>
  <si>
    <t>полтавська</t>
  </si>
  <si>
    <t>ПОЛТАВСЬКА ОБЛАСТЬ</t>
  </si>
  <si>
    <t>Рівненська</t>
  </si>
  <si>
    <t>РІВНЕНСЬКА ОБЛАСТЬ</t>
  </si>
  <si>
    <t>сумська</t>
  </si>
  <si>
    <t>СУМСЬКА ОБЛАСТЬ</t>
  </si>
  <si>
    <t>харківська</t>
  </si>
  <si>
    <t>ХАРКІВСЬКА ОБЛАСТЬ</t>
  </si>
  <si>
    <t xml:space="preserve">ХЕРСОНСЬКА ОБЛАСТЬ </t>
  </si>
  <si>
    <t>ХМЕЛЬНИЦЬКА ОБЛАСТЬ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</si>
</sst>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workbookViewId="0" topLeftCell="A96">
      <pane xSplit="3" topLeftCell="D1" activePane="topRight" state="frozen"/>
      <selection pane="topLeft" activeCell="A1" sqref="A1"/>
      <selection pane="topRight" activeCell="G99" sqref="G99"/>
    </sheetView>
  </sheetViews>
  <sheetFormatPr defaultColWidth="9.00390625" defaultRowHeight="12.75"/>
  <cols>
    <col min="1" max="2" width="12.75390625" style="0" customWidth="1"/>
    <col min="4" max="4" width="6.125" style="0" customWidth="1"/>
    <col min="5" max="5" width="6.375" style="0" customWidth="1"/>
    <col min="6" max="6" width="4.625" style="0" customWidth="1"/>
    <col min="7" max="7" width="6.125" style="0" customWidth="1"/>
    <col min="8" max="8" width="5.75390625" style="0" customWidth="1"/>
    <col min="9" max="9" width="5.375" style="1" customWidth="1"/>
    <col min="10" max="10" width="5.375" style="0" customWidth="1"/>
    <col min="11" max="11" width="6.25390625" style="0" customWidth="1"/>
    <col min="12" max="12" width="4.75390625" style="1" customWidth="1"/>
    <col min="13" max="13" width="11.375" style="1" customWidth="1"/>
  </cols>
  <sheetData>
    <row r="1" spans="3:14" ht="12.75">
      <c r="C1" s="1"/>
      <c r="D1" s="1" t="s">
        <v>134</v>
      </c>
      <c r="E1" s="1"/>
      <c r="F1" s="1"/>
      <c r="G1" s="1" t="s">
        <v>137</v>
      </c>
      <c r="H1" s="1"/>
      <c r="J1" s="1" t="s">
        <v>139</v>
      </c>
      <c r="K1" s="1"/>
      <c r="N1" s="1"/>
    </row>
    <row r="2" spans="3:14" ht="12.75">
      <c r="C2" s="1" t="s">
        <v>138</v>
      </c>
      <c r="D2" s="1" t="s">
        <v>135</v>
      </c>
      <c r="E2" s="1" t="s">
        <v>122</v>
      </c>
      <c r="F2" s="1" t="s">
        <v>136</v>
      </c>
      <c r="G2" s="1" t="s">
        <v>135</v>
      </c>
      <c r="H2" s="1" t="s">
        <v>122</v>
      </c>
      <c r="I2" s="1" t="s">
        <v>136</v>
      </c>
      <c r="J2" s="1" t="s">
        <v>135</v>
      </c>
      <c r="K2" s="1" t="s">
        <v>122</v>
      </c>
      <c r="L2" s="1" t="s">
        <v>136</v>
      </c>
      <c r="M2" s="1" t="s">
        <v>140</v>
      </c>
      <c r="N2" s="1" t="s">
        <v>13</v>
      </c>
    </row>
    <row r="3" spans="1:14" ht="12.75">
      <c r="A3" t="s">
        <v>120</v>
      </c>
      <c r="B3" t="s">
        <v>141</v>
      </c>
      <c r="E3" s="1">
        <v>130</v>
      </c>
      <c r="F3" s="1">
        <v>36</v>
      </c>
      <c r="G3" s="1">
        <f>176+128+128</f>
        <v>432</v>
      </c>
      <c r="H3" s="1">
        <f>110+80</f>
        <v>190</v>
      </c>
      <c r="I3" s="1">
        <f>26+26</f>
        <v>52</v>
      </c>
      <c r="K3" s="1">
        <f>40+65+75+75</f>
        <v>255</v>
      </c>
      <c r="L3" s="1">
        <f>13+15+15+15</f>
        <v>58</v>
      </c>
      <c r="M3" s="1">
        <v>22</v>
      </c>
      <c r="N3" s="1">
        <f aca="true" t="shared" si="0" ref="N3:N11">SUM(C3:M3)</f>
        <v>1175</v>
      </c>
    </row>
    <row r="4" spans="1:14" ht="12.75">
      <c r="A4" t="s">
        <v>107</v>
      </c>
      <c r="B4" t="s">
        <v>141</v>
      </c>
      <c r="F4" s="1"/>
      <c r="J4" s="1">
        <f>40+40+56</f>
        <v>136</v>
      </c>
      <c r="L4" s="1">
        <v>8</v>
      </c>
      <c r="N4" s="1">
        <f t="shared" si="0"/>
        <v>144</v>
      </c>
    </row>
    <row r="5" spans="1:14" ht="12.75">
      <c r="A5" t="s">
        <v>76</v>
      </c>
      <c r="B5" t="s">
        <v>141</v>
      </c>
      <c r="F5" s="1"/>
      <c r="J5" s="1">
        <v>72</v>
      </c>
      <c r="L5" s="1">
        <v>7</v>
      </c>
      <c r="N5" s="1">
        <f t="shared" si="0"/>
        <v>79</v>
      </c>
    </row>
    <row r="6" spans="1:14" ht="12.75">
      <c r="A6" t="s">
        <v>61</v>
      </c>
      <c r="B6" t="s">
        <v>141</v>
      </c>
      <c r="F6" s="1"/>
      <c r="J6" s="1">
        <v>40</v>
      </c>
      <c r="L6" s="1">
        <v>11</v>
      </c>
      <c r="N6" s="1">
        <f t="shared" si="0"/>
        <v>51</v>
      </c>
    </row>
    <row r="7" spans="1:14" ht="12.75">
      <c r="A7" t="s">
        <v>62</v>
      </c>
      <c r="B7" t="s">
        <v>141</v>
      </c>
      <c r="F7" s="1"/>
      <c r="L7" s="1">
        <f>11+7+9</f>
        <v>27</v>
      </c>
      <c r="M7" s="1">
        <v>16</v>
      </c>
      <c r="N7" s="1">
        <f t="shared" si="0"/>
        <v>43</v>
      </c>
    </row>
    <row r="8" spans="1:14" ht="12.75">
      <c r="A8" t="s">
        <v>36</v>
      </c>
      <c r="B8" t="s">
        <v>141</v>
      </c>
      <c r="F8" s="1">
        <v>20</v>
      </c>
      <c r="M8" s="1">
        <v>22</v>
      </c>
      <c r="N8" s="1">
        <f t="shared" si="0"/>
        <v>42</v>
      </c>
    </row>
    <row r="9" spans="1:14" ht="12.75">
      <c r="A9" t="s">
        <v>25</v>
      </c>
      <c r="B9" t="s">
        <v>141</v>
      </c>
      <c r="F9" s="1">
        <v>20</v>
      </c>
      <c r="N9" s="1">
        <f t="shared" si="0"/>
        <v>20</v>
      </c>
    </row>
    <row r="10" spans="1:14" ht="12.75">
      <c r="A10" t="s">
        <v>87</v>
      </c>
      <c r="B10" t="s">
        <v>141</v>
      </c>
      <c r="F10" s="1"/>
      <c r="L10" s="1">
        <f>11+8</f>
        <v>19</v>
      </c>
      <c r="N10" s="1">
        <f t="shared" si="0"/>
        <v>19</v>
      </c>
    </row>
    <row r="11" spans="1:14" ht="12.75">
      <c r="A11" t="s">
        <v>64</v>
      </c>
      <c r="B11" t="s">
        <v>141</v>
      </c>
      <c r="F11" s="1"/>
      <c r="L11" s="1">
        <v>9</v>
      </c>
      <c r="N11" s="1">
        <f t="shared" si="0"/>
        <v>9</v>
      </c>
    </row>
    <row r="12" spans="1:14" s="1" customFormat="1" ht="12.75">
      <c r="A12" s="1" t="s">
        <v>142</v>
      </c>
      <c r="E12" s="1">
        <f>SUM(E3:E11)</f>
        <v>130</v>
      </c>
      <c r="F12" s="1">
        <f aca="true" t="shared" si="1" ref="F12:N12">SUM(F3:F11)</f>
        <v>76</v>
      </c>
      <c r="G12" s="1">
        <f t="shared" si="1"/>
        <v>432</v>
      </c>
      <c r="H12" s="1">
        <f t="shared" si="1"/>
        <v>190</v>
      </c>
      <c r="I12" s="1">
        <f t="shared" si="1"/>
        <v>52</v>
      </c>
      <c r="J12" s="1">
        <f t="shared" si="1"/>
        <v>248</v>
      </c>
      <c r="K12" s="1">
        <f t="shared" si="1"/>
        <v>255</v>
      </c>
      <c r="L12" s="1">
        <f t="shared" si="1"/>
        <v>139</v>
      </c>
      <c r="M12" s="1">
        <f t="shared" si="1"/>
        <v>60</v>
      </c>
      <c r="N12" s="1">
        <f t="shared" si="1"/>
        <v>1582</v>
      </c>
    </row>
    <row r="13" spans="1:14" ht="12.75">
      <c r="A13" t="s">
        <v>17</v>
      </c>
      <c r="B13" t="s">
        <v>144</v>
      </c>
      <c r="F13" s="1"/>
      <c r="G13" s="1">
        <f>176+208+144</f>
        <v>528</v>
      </c>
      <c r="H13" s="1">
        <v>110</v>
      </c>
      <c r="I13" s="1">
        <f>26+18+26+26</f>
        <v>96</v>
      </c>
      <c r="N13" s="1">
        <f aca="true" t="shared" si="2" ref="N13:N36">SUM(C13:M13)</f>
        <v>734</v>
      </c>
    </row>
    <row r="14" spans="1:14" ht="12.75">
      <c r="A14" t="s">
        <v>20</v>
      </c>
      <c r="B14" t="s">
        <v>144</v>
      </c>
      <c r="F14" s="1"/>
      <c r="J14" s="1">
        <f>88+56+64</f>
        <v>208</v>
      </c>
      <c r="K14" s="1">
        <f>65+65</f>
        <v>130</v>
      </c>
      <c r="L14" s="1">
        <f>11+9+13+9</f>
        <v>42</v>
      </c>
      <c r="N14" s="1">
        <f t="shared" si="2"/>
        <v>380</v>
      </c>
    </row>
    <row r="15" spans="1:14" ht="12.75">
      <c r="A15" t="s">
        <v>81</v>
      </c>
      <c r="B15" t="s">
        <v>144</v>
      </c>
      <c r="F15" s="1"/>
      <c r="J15" s="1">
        <f>88+64+56</f>
        <v>208</v>
      </c>
      <c r="L15" s="1">
        <f>9+15+11+7</f>
        <v>42</v>
      </c>
      <c r="N15" s="1">
        <f t="shared" si="2"/>
        <v>250</v>
      </c>
    </row>
    <row r="16" spans="1:14" ht="12.75">
      <c r="A16" t="s">
        <v>7</v>
      </c>
      <c r="B16" t="s">
        <v>144</v>
      </c>
      <c r="E16" s="1"/>
      <c r="F16" s="1">
        <f>36+52</f>
        <v>88</v>
      </c>
      <c r="N16" s="1">
        <f t="shared" si="2"/>
        <v>88</v>
      </c>
    </row>
    <row r="17" spans="1:14" ht="12.75">
      <c r="A17" t="s">
        <v>80</v>
      </c>
      <c r="B17" t="s">
        <v>144</v>
      </c>
      <c r="F17" s="1"/>
      <c r="J17" s="1">
        <v>48</v>
      </c>
      <c r="L17" s="1">
        <f>11+8+9</f>
        <v>28</v>
      </c>
      <c r="N17" s="1">
        <f t="shared" si="2"/>
        <v>76</v>
      </c>
    </row>
    <row r="18" spans="1:14" ht="12.75">
      <c r="A18" t="s">
        <v>27</v>
      </c>
      <c r="B18" t="s">
        <v>144</v>
      </c>
      <c r="F18" s="1">
        <v>24</v>
      </c>
      <c r="I18" s="1">
        <f>16+26</f>
        <v>42</v>
      </c>
      <c r="N18" s="1">
        <f t="shared" si="2"/>
        <v>66</v>
      </c>
    </row>
    <row r="19" spans="1:14" ht="12.75">
      <c r="A19" t="s">
        <v>41</v>
      </c>
      <c r="B19" t="s">
        <v>144</v>
      </c>
      <c r="F19" s="1"/>
      <c r="I19" s="1">
        <f>30+30</f>
        <v>60</v>
      </c>
      <c r="N19" s="1">
        <f t="shared" si="2"/>
        <v>60</v>
      </c>
    </row>
    <row r="20" spans="1:14" ht="12.75">
      <c r="A20" t="s">
        <v>116</v>
      </c>
      <c r="B20" t="s">
        <v>144</v>
      </c>
      <c r="F20" s="1">
        <v>44</v>
      </c>
      <c r="N20" s="1">
        <f t="shared" si="2"/>
        <v>44</v>
      </c>
    </row>
    <row r="21" spans="1:14" ht="12.75">
      <c r="A21" t="s">
        <v>48</v>
      </c>
      <c r="B21" t="s">
        <v>144</v>
      </c>
      <c r="F21" s="1"/>
      <c r="L21" s="1">
        <f>9+13+11+11</f>
        <v>44</v>
      </c>
      <c r="N21" s="1">
        <f t="shared" si="2"/>
        <v>44</v>
      </c>
    </row>
    <row r="22" spans="1:14" ht="12.75">
      <c r="A22" t="s">
        <v>74</v>
      </c>
      <c r="B22" t="s">
        <v>144</v>
      </c>
      <c r="F22" s="1"/>
      <c r="L22" s="1">
        <f>9+9+11+8</f>
        <v>37</v>
      </c>
      <c r="N22" s="1">
        <f t="shared" si="2"/>
        <v>37</v>
      </c>
    </row>
    <row r="23" spans="1:14" ht="12.75">
      <c r="A23" t="s">
        <v>46</v>
      </c>
      <c r="B23" t="s">
        <v>144</v>
      </c>
      <c r="F23" s="1"/>
      <c r="I23" s="1">
        <f>22+14</f>
        <v>36</v>
      </c>
      <c r="N23" s="1">
        <f t="shared" si="2"/>
        <v>36</v>
      </c>
    </row>
    <row r="24" spans="1:14" ht="12.75">
      <c r="A24" t="s">
        <v>69</v>
      </c>
      <c r="B24" t="s">
        <v>144</v>
      </c>
      <c r="F24" s="1"/>
      <c r="L24" s="1">
        <f>13+8+9</f>
        <v>30</v>
      </c>
      <c r="N24" s="1">
        <f t="shared" si="2"/>
        <v>30</v>
      </c>
    </row>
    <row r="25" spans="1:14" ht="12.75">
      <c r="A25" t="s">
        <v>94</v>
      </c>
      <c r="B25" t="s">
        <v>144</v>
      </c>
      <c r="F25" s="1"/>
      <c r="I25" s="1">
        <f>16+11</f>
        <v>27</v>
      </c>
      <c r="N25" s="1">
        <f t="shared" si="2"/>
        <v>27</v>
      </c>
    </row>
    <row r="26" spans="1:14" ht="12.75">
      <c r="A26" t="s">
        <v>44</v>
      </c>
      <c r="B26" t="s">
        <v>144</v>
      </c>
      <c r="F26" s="1"/>
      <c r="I26" s="1">
        <v>22</v>
      </c>
      <c r="N26" s="1">
        <f t="shared" si="2"/>
        <v>22</v>
      </c>
    </row>
    <row r="27" spans="1:14" ht="12.75">
      <c r="A27" t="s">
        <v>132</v>
      </c>
      <c r="B27" t="s">
        <v>144</v>
      </c>
      <c r="I27" s="1">
        <f>12+10</f>
        <v>22</v>
      </c>
      <c r="N27" s="1">
        <f t="shared" si="2"/>
        <v>22</v>
      </c>
    </row>
    <row r="28" spans="1:14" ht="12.75">
      <c r="A28" t="s">
        <v>131</v>
      </c>
      <c r="B28" t="s">
        <v>144</v>
      </c>
      <c r="I28" s="1">
        <f>10+11</f>
        <v>21</v>
      </c>
      <c r="N28" s="1">
        <f t="shared" si="2"/>
        <v>21</v>
      </c>
    </row>
    <row r="29" spans="1:14" ht="12.75">
      <c r="A29" t="s">
        <v>100</v>
      </c>
      <c r="B29" t="s">
        <v>144</v>
      </c>
      <c r="F29" s="1"/>
      <c r="I29" s="1">
        <v>14</v>
      </c>
      <c r="N29" s="1">
        <f t="shared" si="2"/>
        <v>14</v>
      </c>
    </row>
    <row r="30" spans="1:14" ht="12.75">
      <c r="A30" t="s">
        <v>103</v>
      </c>
      <c r="B30" t="s">
        <v>144</v>
      </c>
      <c r="F30" s="1"/>
      <c r="L30" s="1">
        <f>7+7</f>
        <v>14</v>
      </c>
      <c r="N30" s="1">
        <f t="shared" si="2"/>
        <v>14</v>
      </c>
    </row>
    <row r="31" spans="1:14" ht="12.75">
      <c r="A31" t="s">
        <v>82</v>
      </c>
      <c r="B31" t="s">
        <v>144</v>
      </c>
      <c r="F31" s="1"/>
      <c r="L31" s="1">
        <v>9</v>
      </c>
      <c r="N31" s="1">
        <f t="shared" si="2"/>
        <v>9</v>
      </c>
    </row>
    <row r="32" spans="1:14" ht="12.75">
      <c r="A32" t="s">
        <v>101</v>
      </c>
      <c r="B32" t="s">
        <v>144</v>
      </c>
      <c r="F32" s="1"/>
      <c r="L32" s="1">
        <v>9</v>
      </c>
      <c r="N32" s="1">
        <f t="shared" si="2"/>
        <v>9</v>
      </c>
    </row>
    <row r="33" spans="1:14" ht="12.75">
      <c r="A33" t="s">
        <v>55</v>
      </c>
      <c r="B33" t="s">
        <v>144</v>
      </c>
      <c r="F33" s="1"/>
      <c r="L33" s="1">
        <v>8</v>
      </c>
      <c r="N33" s="1">
        <f t="shared" si="2"/>
        <v>8</v>
      </c>
    </row>
    <row r="34" spans="1:14" ht="12.75">
      <c r="A34" t="s">
        <v>102</v>
      </c>
      <c r="B34" t="s">
        <v>144</v>
      </c>
      <c r="F34" s="1"/>
      <c r="L34" s="1">
        <v>8</v>
      </c>
      <c r="N34" s="1">
        <f t="shared" si="2"/>
        <v>8</v>
      </c>
    </row>
    <row r="35" spans="1:14" ht="12.75">
      <c r="A35" t="s">
        <v>66</v>
      </c>
      <c r="B35" t="s">
        <v>144</v>
      </c>
      <c r="F35" s="1"/>
      <c r="L35" s="1">
        <v>7</v>
      </c>
      <c r="N35" s="1">
        <f t="shared" si="2"/>
        <v>7</v>
      </c>
    </row>
    <row r="36" spans="1:14" ht="12.75">
      <c r="A36" t="s">
        <v>75</v>
      </c>
      <c r="B36" t="s">
        <v>144</v>
      </c>
      <c r="F36" s="1"/>
      <c r="L36" s="1">
        <v>7</v>
      </c>
      <c r="N36" s="1">
        <f t="shared" si="2"/>
        <v>7</v>
      </c>
    </row>
    <row r="37" spans="1:14" s="1" customFormat="1" ht="12.75">
      <c r="A37" s="1" t="s">
        <v>143</v>
      </c>
      <c r="F37" s="1">
        <f aca="true" t="shared" si="3" ref="F37:K37">SUM(F13:F36)</f>
        <v>156</v>
      </c>
      <c r="G37" s="1">
        <f t="shared" si="3"/>
        <v>528</v>
      </c>
      <c r="H37" s="1">
        <f t="shared" si="3"/>
        <v>110</v>
      </c>
      <c r="I37" s="1">
        <f t="shared" si="3"/>
        <v>340</v>
      </c>
      <c r="J37" s="1">
        <f t="shared" si="3"/>
        <v>464</v>
      </c>
      <c r="K37" s="1">
        <f t="shared" si="3"/>
        <v>130</v>
      </c>
      <c r="L37" s="1">
        <f>SUM(L13:L36)</f>
        <v>285</v>
      </c>
      <c r="N37" s="1">
        <f>SUM(N13:N36)</f>
        <v>2013</v>
      </c>
    </row>
    <row r="38" spans="1:14" ht="12.75">
      <c r="A38" t="s">
        <v>5</v>
      </c>
      <c r="B38" t="s">
        <v>145</v>
      </c>
      <c r="C38" s="1">
        <v>120</v>
      </c>
      <c r="E38" s="1">
        <f>120+160</f>
        <v>280</v>
      </c>
      <c r="F38" s="1">
        <f>36+60+60</f>
        <v>156</v>
      </c>
      <c r="M38" s="1">
        <v>30</v>
      </c>
      <c r="N38" s="1">
        <f>SUM(C38:M38)</f>
        <v>586</v>
      </c>
    </row>
    <row r="39" spans="1:14" ht="12.75">
      <c r="A39" t="s">
        <v>30</v>
      </c>
      <c r="B39" t="s">
        <v>145</v>
      </c>
      <c r="F39" s="1">
        <f>28+52+52</f>
        <v>132</v>
      </c>
      <c r="G39" s="1">
        <f>112+112</f>
        <v>224</v>
      </c>
      <c r="H39" s="1"/>
      <c r="I39" s="1">
        <f>16+26+16+14</f>
        <v>72</v>
      </c>
      <c r="M39" s="1">
        <v>16</v>
      </c>
      <c r="N39" s="1">
        <f aca="true" t="shared" si="4" ref="N39:N73">SUM(C39:M39)</f>
        <v>444</v>
      </c>
    </row>
    <row r="40" spans="1:14" ht="12.75">
      <c r="A40" t="s">
        <v>22</v>
      </c>
      <c r="B40" t="s">
        <v>145</v>
      </c>
      <c r="F40" s="1"/>
      <c r="H40" s="1">
        <v>70</v>
      </c>
      <c r="I40" s="1">
        <f>22+22</f>
        <v>44</v>
      </c>
      <c r="L40" s="1">
        <v>9</v>
      </c>
      <c r="N40" s="1">
        <f t="shared" si="4"/>
        <v>123</v>
      </c>
    </row>
    <row r="41" spans="1:14" ht="12.75">
      <c r="A41" t="s">
        <v>119</v>
      </c>
      <c r="B41" t="s">
        <v>145</v>
      </c>
      <c r="F41" s="1">
        <v>32</v>
      </c>
      <c r="M41" s="1">
        <v>14</v>
      </c>
      <c r="N41" s="1">
        <f t="shared" si="4"/>
        <v>46</v>
      </c>
    </row>
    <row r="42" spans="1:14" ht="12.75">
      <c r="A42" t="s">
        <v>78</v>
      </c>
      <c r="B42" t="s">
        <v>145</v>
      </c>
      <c r="F42" s="1"/>
      <c r="L42" s="1">
        <f>13+7+11</f>
        <v>31</v>
      </c>
      <c r="N42" s="1">
        <f t="shared" si="4"/>
        <v>31</v>
      </c>
    </row>
    <row r="43" spans="1:14" ht="12.75">
      <c r="A43" t="s">
        <v>34</v>
      </c>
      <c r="B43" t="s">
        <v>145</v>
      </c>
      <c r="F43" s="1">
        <v>28</v>
      </c>
      <c r="N43" s="1">
        <f t="shared" si="4"/>
        <v>28</v>
      </c>
    </row>
    <row r="44" spans="1:14" ht="12.75">
      <c r="A44" t="s">
        <v>89</v>
      </c>
      <c r="B44" t="s">
        <v>145</v>
      </c>
      <c r="F44" s="1"/>
      <c r="M44" s="1">
        <v>26</v>
      </c>
      <c r="N44" s="1">
        <f t="shared" si="4"/>
        <v>26</v>
      </c>
    </row>
    <row r="45" spans="1:14" ht="12.75">
      <c r="A45" t="s">
        <v>31</v>
      </c>
      <c r="B45" t="s">
        <v>145</v>
      </c>
      <c r="F45" s="1">
        <v>24</v>
      </c>
      <c r="N45" s="1">
        <f t="shared" si="4"/>
        <v>24</v>
      </c>
    </row>
    <row r="46" spans="1:14" ht="12.75">
      <c r="A46" t="s">
        <v>35</v>
      </c>
      <c r="B46" t="s">
        <v>145</v>
      </c>
      <c r="F46" s="1">
        <v>24</v>
      </c>
      <c r="N46" s="1">
        <f t="shared" si="4"/>
        <v>24</v>
      </c>
    </row>
    <row r="47" spans="1:14" ht="12.75">
      <c r="A47" t="s">
        <v>32</v>
      </c>
      <c r="B47" t="s">
        <v>145</v>
      </c>
      <c r="F47" s="1">
        <v>20</v>
      </c>
      <c r="N47" s="1">
        <f t="shared" si="4"/>
        <v>20</v>
      </c>
    </row>
    <row r="48" spans="1:14" ht="12.75">
      <c r="A48" t="s">
        <v>97</v>
      </c>
      <c r="B48" t="s">
        <v>145</v>
      </c>
      <c r="F48" s="1"/>
      <c r="L48" s="1">
        <v>7</v>
      </c>
      <c r="N48" s="1">
        <f t="shared" si="4"/>
        <v>7</v>
      </c>
    </row>
    <row r="49" spans="1:14" s="1" customFormat="1" ht="12.75">
      <c r="A49" s="1" t="s">
        <v>146</v>
      </c>
      <c r="E49" s="1">
        <f>SUM(E38:E48)</f>
        <v>280</v>
      </c>
      <c r="F49" s="1">
        <f>SUM(F38:F48)</f>
        <v>416</v>
      </c>
      <c r="G49" s="1">
        <f aca="true" t="shared" si="5" ref="G49:N49">SUM(G38:G48)</f>
        <v>224</v>
      </c>
      <c r="H49" s="1">
        <f t="shared" si="5"/>
        <v>70</v>
      </c>
      <c r="I49" s="1">
        <f t="shared" si="5"/>
        <v>116</v>
      </c>
      <c r="J49" s="1">
        <f t="shared" si="5"/>
        <v>0</v>
      </c>
      <c r="K49" s="1">
        <f t="shared" si="5"/>
        <v>0</v>
      </c>
      <c r="L49" s="1">
        <f t="shared" si="5"/>
        <v>47</v>
      </c>
      <c r="M49" s="1">
        <f t="shared" si="5"/>
        <v>86</v>
      </c>
      <c r="N49" s="1">
        <f t="shared" si="5"/>
        <v>1359</v>
      </c>
    </row>
    <row r="50" spans="1:14" ht="12.75">
      <c r="A50" t="s">
        <v>42</v>
      </c>
      <c r="B50" t="s">
        <v>147</v>
      </c>
      <c r="F50" s="1"/>
      <c r="I50" s="1">
        <f>30+22+18+22</f>
        <v>92</v>
      </c>
      <c r="N50" s="1">
        <f t="shared" si="4"/>
        <v>92</v>
      </c>
    </row>
    <row r="51" spans="1:14" ht="12.75">
      <c r="A51" t="s">
        <v>43</v>
      </c>
      <c r="B51" t="s">
        <v>147</v>
      </c>
      <c r="F51" s="1"/>
      <c r="I51" s="1">
        <f>14+18</f>
        <v>32</v>
      </c>
      <c r="N51" s="1">
        <f t="shared" si="4"/>
        <v>32</v>
      </c>
    </row>
    <row r="52" spans="1:14" ht="12.75">
      <c r="A52" t="s">
        <v>133</v>
      </c>
      <c r="B52" t="s">
        <v>147</v>
      </c>
      <c r="I52" s="1">
        <v>12</v>
      </c>
      <c r="N52" s="1">
        <f t="shared" si="4"/>
        <v>12</v>
      </c>
    </row>
    <row r="53" spans="1:14" s="1" customFormat="1" ht="12.75">
      <c r="A53" s="1" t="s">
        <v>148</v>
      </c>
      <c r="I53" s="1">
        <f>SUM(I50:I52)</f>
        <v>136</v>
      </c>
      <c r="N53" s="1">
        <f>SUM(N50:N52)</f>
        <v>136</v>
      </c>
    </row>
    <row r="54" spans="1:14" ht="12.75">
      <c r="A54" t="s">
        <v>67</v>
      </c>
      <c r="B54" t="s">
        <v>54</v>
      </c>
      <c r="F54" s="1"/>
      <c r="J54" s="1">
        <f>64+72+72</f>
        <v>208</v>
      </c>
      <c r="L54" s="1">
        <f>15+15+15+15</f>
        <v>60</v>
      </c>
      <c r="N54" s="1">
        <f t="shared" si="4"/>
        <v>268</v>
      </c>
    </row>
    <row r="55" spans="1:14" ht="12.75">
      <c r="A55" t="s">
        <v>53</v>
      </c>
      <c r="B55" t="s">
        <v>54</v>
      </c>
      <c r="F55" s="1"/>
      <c r="J55" s="1">
        <v>40</v>
      </c>
      <c r="L55" s="1">
        <f>8+15+8+9</f>
        <v>40</v>
      </c>
      <c r="N55" s="1">
        <f t="shared" si="4"/>
        <v>80</v>
      </c>
    </row>
    <row r="56" spans="1:14" ht="12.75">
      <c r="A56" t="s">
        <v>127</v>
      </c>
      <c r="B56" t="s">
        <v>54</v>
      </c>
      <c r="F56" s="1">
        <f>22+24</f>
        <v>46</v>
      </c>
      <c r="N56" s="1">
        <f t="shared" si="4"/>
        <v>46</v>
      </c>
    </row>
    <row r="57" spans="1:14" s="1" customFormat="1" ht="12.75">
      <c r="A57" s="1" t="s">
        <v>149</v>
      </c>
      <c r="F57" s="1">
        <f>SUM(F54:F56)</f>
        <v>46</v>
      </c>
      <c r="J57" s="1">
        <f>SUM(J54:J56)</f>
        <v>248</v>
      </c>
      <c r="L57" s="1">
        <f>SUM(L54:L56)</f>
        <v>100</v>
      </c>
      <c r="N57" s="1">
        <f>SUM(N54:N56)</f>
        <v>394</v>
      </c>
    </row>
    <row r="58" spans="1:14" ht="12.75">
      <c r="A58" t="s">
        <v>19</v>
      </c>
      <c r="B58" t="s">
        <v>150</v>
      </c>
      <c r="F58" s="1"/>
      <c r="J58" s="1">
        <f>120+120+120</f>
        <v>360</v>
      </c>
      <c r="K58" s="1">
        <f>75+35</f>
        <v>110</v>
      </c>
      <c r="L58" s="1">
        <f>15+15+15+7+15</f>
        <v>67</v>
      </c>
      <c r="N58" s="1">
        <f t="shared" si="4"/>
        <v>537</v>
      </c>
    </row>
    <row r="59" spans="1:14" ht="12.75">
      <c r="A59" t="s">
        <v>2</v>
      </c>
      <c r="B59" t="s">
        <v>150</v>
      </c>
      <c r="C59" s="1">
        <v>200</v>
      </c>
      <c r="F59" s="1">
        <v>28</v>
      </c>
      <c r="N59" s="1">
        <f t="shared" si="4"/>
        <v>228</v>
      </c>
    </row>
    <row r="60" spans="1:14" ht="12.75">
      <c r="A60" t="s">
        <v>14</v>
      </c>
      <c r="B60" t="s">
        <v>150</v>
      </c>
      <c r="F60" s="1"/>
      <c r="K60" s="1">
        <f>40+65+55</f>
        <v>160</v>
      </c>
      <c r="L60" s="1">
        <f>15+13+7+15+13</f>
        <v>63</v>
      </c>
      <c r="N60" s="1">
        <f t="shared" si="4"/>
        <v>223</v>
      </c>
    </row>
    <row r="61" spans="1:14" ht="12.75">
      <c r="A61" t="s">
        <v>45</v>
      </c>
      <c r="B61" t="s">
        <v>150</v>
      </c>
      <c r="F61" s="1"/>
      <c r="G61" s="1">
        <v>128</v>
      </c>
      <c r="H61" s="1"/>
      <c r="I61" s="1">
        <f>18+22+10+18</f>
        <v>68</v>
      </c>
      <c r="N61" s="1">
        <f t="shared" si="4"/>
        <v>196</v>
      </c>
    </row>
    <row r="62" spans="1:14" ht="12.75">
      <c r="A62" t="s">
        <v>16</v>
      </c>
      <c r="B62" t="s">
        <v>150</v>
      </c>
      <c r="F62" s="1"/>
      <c r="K62" s="1">
        <v>40</v>
      </c>
      <c r="L62" s="1">
        <f>8+13+13+13+13</f>
        <v>60</v>
      </c>
      <c r="N62" s="1">
        <f t="shared" si="4"/>
        <v>100</v>
      </c>
    </row>
    <row r="63" spans="1:14" ht="12.75">
      <c r="A63" t="s">
        <v>15</v>
      </c>
      <c r="B63" t="s">
        <v>150</v>
      </c>
      <c r="F63" s="1"/>
      <c r="K63" s="1">
        <v>45</v>
      </c>
      <c r="L63" s="1">
        <f>15+15+8+11</f>
        <v>49</v>
      </c>
      <c r="N63" s="1">
        <f t="shared" si="4"/>
        <v>94</v>
      </c>
    </row>
    <row r="64" spans="1:14" ht="12.75">
      <c r="A64" t="s">
        <v>28</v>
      </c>
      <c r="B64" t="s">
        <v>150</v>
      </c>
      <c r="F64" s="1">
        <v>20</v>
      </c>
      <c r="I64" s="1">
        <f>10+16</f>
        <v>26</v>
      </c>
      <c r="M64" s="1">
        <v>26</v>
      </c>
      <c r="N64" s="1">
        <f t="shared" si="4"/>
        <v>72</v>
      </c>
    </row>
    <row r="65" spans="1:14" ht="12.75">
      <c r="A65" t="s">
        <v>117</v>
      </c>
      <c r="B65" t="s">
        <v>150</v>
      </c>
      <c r="F65" s="1">
        <v>52</v>
      </c>
      <c r="N65" s="1">
        <f t="shared" si="4"/>
        <v>52</v>
      </c>
    </row>
    <row r="66" spans="1:14" ht="12.75">
      <c r="A66" t="s">
        <v>99</v>
      </c>
      <c r="B66" t="s">
        <v>150</v>
      </c>
      <c r="F66" s="1"/>
      <c r="I66" s="1">
        <f>26+12</f>
        <v>38</v>
      </c>
      <c r="N66" s="1">
        <f t="shared" si="4"/>
        <v>38</v>
      </c>
    </row>
    <row r="67" spans="1:14" ht="12.75">
      <c r="A67" t="s">
        <v>68</v>
      </c>
      <c r="B67" t="s">
        <v>150</v>
      </c>
      <c r="F67" s="1"/>
      <c r="I67" s="1">
        <v>14</v>
      </c>
      <c r="L67" s="1">
        <f>11+11</f>
        <v>22</v>
      </c>
      <c r="N67" s="1">
        <f t="shared" si="4"/>
        <v>36</v>
      </c>
    </row>
    <row r="68" spans="1:14" ht="12.75">
      <c r="A68" t="s">
        <v>85</v>
      </c>
      <c r="B68" t="s">
        <v>150</v>
      </c>
      <c r="F68" s="1"/>
      <c r="L68" s="1">
        <f>7+8+15</f>
        <v>30</v>
      </c>
      <c r="N68" s="1">
        <f t="shared" si="4"/>
        <v>30</v>
      </c>
    </row>
    <row r="69" spans="1:14" ht="12.75">
      <c r="A69" t="s">
        <v>98</v>
      </c>
      <c r="B69" t="s">
        <v>150</v>
      </c>
      <c r="F69" s="1"/>
      <c r="L69" s="1">
        <f>13+9</f>
        <v>22</v>
      </c>
      <c r="N69" s="1">
        <f t="shared" si="4"/>
        <v>22</v>
      </c>
    </row>
    <row r="70" spans="1:14" ht="12.75">
      <c r="A70" t="s">
        <v>112</v>
      </c>
      <c r="B70" t="s">
        <v>150</v>
      </c>
      <c r="F70" s="1"/>
      <c r="M70" s="1">
        <v>22</v>
      </c>
      <c r="N70" s="1">
        <f t="shared" si="4"/>
        <v>22</v>
      </c>
    </row>
    <row r="71" spans="1:14" ht="12.75">
      <c r="A71" t="s">
        <v>113</v>
      </c>
      <c r="B71" t="s">
        <v>150</v>
      </c>
      <c r="F71" s="1"/>
      <c r="M71" s="1">
        <v>14</v>
      </c>
      <c r="N71" s="1">
        <f t="shared" si="4"/>
        <v>14</v>
      </c>
    </row>
    <row r="72" spans="1:14" ht="12.75">
      <c r="A72" t="s">
        <v>129</v>
      </c>
      <c r="B72" t="s">
        <v>150</v>
      </c>
      <c r="I72" s="1">
        <v>12</v>
      </c>
      <c r="N72" s="1">
        <f t="shared" si="4"/>
        <v>12</v>
      </c>
    </row>
    <row r="73" spans="1:14" ht="12.75">
      <c r="A73" t="s">
        <v>130</v>
      </c>
      <c r="B73" t="s">
        <v>150</v>
      </c>
      <c r="I73" s="1">
        <v>10</v>
      </c>
      <c r="N73" s="1">
        <f t="shared" si="4"/>
        <v>10</v>
      </c>
    </row>
    <row r="74" spans="1:14" ht="12.75">
      <c r="A74" t="s">
        <v>65</v>
      </c>
      <c r="B74" t="s">
        <v>150</v>
      </c>
      <c r="F74" s="1"/>
      <c r="L74" s="1">
        <v>8</v>
      </c>
      <c r="N74" s="1">
        <f>SUM(C74:M74)</f>
        <v>8</v>
      </c>
    </row>
    <row r="75" spans="1:14" ht="12.75">
      <c r="A75" t="s">
        <v>110</v>
      </c>
      <c r="B75" t="s">
        <v>150</v>
      </c>
      <c r="F75" s="1"/>
      <c r="L75" s="1">
        <v>7</v>
      </c>
      <c r="N75" s="1">
        <f>SUM(C75:M75)</f>
        <v>7</v>
      </c>
    </row>
    <row r="76" spans="1:14" s="1" customFormat="1" ht="12.75">
      <c r="A76" s="1" t="s">
        <v>151</v>
      </c>
      <c r="F76" s="1">
        <f aca="true" t="shared" si="6" ref="F76:N76">SUM(F58:F75)</f>
        <v>100</v>
      </c>
      <c r="G76" s="1">
        <f t="shared" si="6"/>
        <v>128</v>
      </c>
      <c r="I76" s="1">
        <f t="shared" si="6"/>
        <v>168</v>
      </c>
      <c r="J76" s="1">
        <f t="shared" si="6"/>
        <v>360</v>
      </c>
      <c r="K76" s="1">
        <f t="shared" si="6"/>
        <v>355</v>
      </c>
      <c r="L76" s="1">
        <f t="shared" si="6"/>
        <v>328</v>
      </c>
      <c r="M76" s="1">
        <f t="shared" si="6"/>
        <v>62</v>
      </c>
      <c r="N76" s="1">
        <f t="shared" si="6"/>
        <v>1701</v>
      </c>
    </row>
    <row r="77" spans="1:14" ht="12.75">
      <c r="A77" t="s">
        <v>0</v>
      </c>
      <c r="B77" t="s">
        <v>152</v>
      </c>
      <c r="C77" s="1">
        <v>360</v>
      </c>
      <c r="E77" s="1">
        <v>260</v>
      </c>
      <c r="F77" s="1">
        <v>60</v>
      </c>
      <c r="N77" s="1">
        <f>SUM(C77:M77)</f>
        <v>680</v>
      </c>
    </row>
    <row r="78" spans="1:14" ht="12.75">
      <c r="A78" t="s">
        <v>37</v>
      </c>
      <c r="B78" t="s">
        <v>152</v>
      </c>
      <c r="F78" s="1"/>
      <c r="M78" s="1">
        <v>14</v>
      </c>
      <c r="N78" s="1">
        <f>SUM(C78:M78)</f>
        <v>14</v>
      </c>
    </row>
    <row r="79" spans="1:14" s="1" customFormat="1" ht="12.75">
      <c r="A79" s="1" t="s">
        <v>153</v>
      </c>
      <c r="C79" s="1">
        <f>SUM(C77:C78)</f>
        <v>360</v>
      </c>
      <c r="E79" s="1">
        <f>SUM(E77:E78)</f>
        <v>260</v>
      </c>
      <c r="F79" s="1">
        <f>SUM(F77:F78)</f>
        <v>60</v>
      </c>
      <c r="M79" s="1">
        <f>SUM(M77:M78)</f>
        <v>14</v>
      </c>
      <c r="N79" s="1">
        <f>SUM(N77:N78)</f>
        <v>694</v>
      </c>
    </row>
    <row r="80" spans="1:14" ht="12.75">
      <c r="A80" t="s">
        <v>1</v>
      </c>
      <c r="B80" t="s">
        <v>38</v>
      </c>
      <c r="C80" s="1">
        <v>320</v>
      </c>
      <c r="D80" s="1">
        <v>480</v>
      </c>
      <c r="E80" s="1">
        <v>260</v>
      </c>
      <c r="F80" s="1"/>
      <c r="N80" s="1">
        <f>SUM(C80:M80)</f>
        <v>1060</v>
      </c>
    </row>
    <row r="81" spans="1:14" ht="12.75">
      <c r="A81" t="s">
        <v>3</v>
      </c>
      <c r="B81" t="s">
        <v>38</v>
      </c>
      <c r="F81" s="1">
        <f>44+44</f>
        <v>88</v>
      </c>
      <c r="M81" s="1">
        <v>18</v>
      </c>
      <c r="N81" s="1">
        <f>SUM(C81:M81)</f>
        <v>106</v>
      </c>
    </row>
    <row r="82" spans="1:14" ht="12.75">
      <c r="A82" t="s">
        <v>73</v>
      </c>
      <c r="B82" t="s">
        <v>38</v>
      </c>
      <c r="F82" s="1"/>
      <c r="L82" s="1">
        <v>9</v>
      </c>
      <c r="N82" s="1">
        <f>SUM(C82:M82)</f>
        <v>9</v>
      </c>
    </row>
    <row r="83" spans="1:14" ht="12.75">
      <c r="A83" t="s">
        <v>59</v>
      </c>
      <c r="B83" t="s">
        <v>38</v>
      </c>
      <c r="F83" s="1"/>
      <c r="L83" s="1">
        <v>9</v>
      </c>
      <c r="N83" s="1">
        <v>9</v>
      </c>
    </row>
    <row r="84" spans="1:14" ht="12.75">
      <c r="A84" t="s">
        <v>105</v>
      </c>
      <c r="B84" t="s">
        <v>38</v>
      </c>
      <c r="F84" s="1"/>
      <c r="L84" s="1">
        <v>8</v>
      </c>
      <c r="N84" s="1">
        <f>SUM(C84:M84)</f>
        <v>8</v>
      </c>
    </row>
    <row r="85" spans="1:14" ht="12.75">
      <c r="A85" s="1" t="s">
        <v>154</v>
      </c>
      <c r="D85" s="1">
        <f>SUM(D80:D84)</f>
        <v>480</v>
      </c>
      <c r="E85" s="1">
        <f aca="true" t="shared" si="7" ref="E85:N85">SUM(E80:E84)</f>
        <v>260</v>
      </c>
      <c r="F85" s="1">
        <f t="shared" si="7"/>
        <v>88</v>
      </c>
      <c r="G85" s="1">
        <f t="shared" si="7"/>
        <v>0</v>
      </c>
      <c r="H85" s="1">
        <f t="shared" si="7"/>
        <v>0</v>
      </c>
      <c r="I85" s="1">
        <f t="shared" si="7"/>
        <v>0</v>
      </c>
      <c r="J85" s="1">
        <f t="shared" si="7"/>
        <v>0</v>
      </c>
      <c r="K85" s="1">
        <f t="shared" si="7"/>
        <v>0</v>
      </c>
      <c r="L85" s="1">
        <f t="shared" si="7"/>
        <v>26</v>
      </c>
      <c r="M85" s="1">
        <f t="shared" si="7"/>
        <v>18</v>
      </c>
      <c r="N85" s="1">
        <f t="shared" si="7"/>
        <v>1192</v>
      </c>
    </row>
    <row r="86" spans="1:14" ht="12.75">
      <c r="A86" t="s">
        <v>8</v>
      </c>
      <c r="B86" t="s">
        <v>39</v>
      </c>
      <c r="C86" s="1">
        <v>440</v>
      </c>
      <c r="D86" s="1">
        <v>352</v>
      </c>
      <c r="E86" s="1">
        <v>160</v>
      </c>
      <c r="F86" s="1">
        <v>60</v>
      </c>
      <c r="G86" s="1">
        <f>240+240+240</f>
        <v>720</v>
      </c>
      <c r="H86" s="1">
        <v>150</v>
      </c>
      <c r="N86" s="1">
        <f>SUM(C86:M86)</f>
        <v>1882</v>
      </c>
    </row>
    <row r="87" spans="1:14" ht="12.75">
      <c r="A87" t="s">
        <v>47</v>
      </c>
      <c r="B87" t="s">
        <v>39</v>
      </c>
      <c r="F87" s="1"/>
      <c r="J87" s="1">
        <f>64+56</f>
        <v>120</v>
      </c>
      <c r="L87" s="1">
        <f>8+13</f>
        <v>21</v>
      </c>
      <c r="N87" s="1">
        <f>SUM(C87:M87)</f>
        <v>141</v>
      </c>
    </row>
    <row r="88" spans="1:14" ht="12.75">
      <c r="A88" t="s">
        <v>29</v>
      </c>
      <c r="B88" t="s">
        <v>39</v>
      </c>
      <c r="F88" s="1">
        <v>32</v>
      </c>
      <c r="N88" s="1">
        <f>SUM(C88:M88)</f>
        <v>32</v>
      </c>
    </row>
    <row r="89" spans="1:14" s="1" customFormat="1" ht="12.75">
      <c r="A89" s="1" t="s">
        <v>155</v>
      </c>
      <c r="C89" s="1">
        <f>SUM(C86:C88)</f>
        <v>440</v>
      </c>
      <c r="E89" s="1">
        <f>SUM(E86:E88)</f>
        <v>160</v>
      </c>
      <c r="F89" s="1">
        <f aca="true" t="shared" si="8" ref="F89:N89">SUM(F86:F88)</f>
        <v>92</v>
      </c>
      <c r="G89" s="1">
        <f t="shared" si="8"/>
        <v>720</v>
      </c>
      <c r="H89" s="1">
        <f t="shared" si="8"/>
        <v>150</v>
      </c>
      <c r="I89" s="1">
        <f t="shared" si="8"/>
        <v>0</v>
      </c>
      <c r="J89" s="1">
        <f t="shared" si="8"/>
        <v>120</v>
      </c>
      <c r="K89" s="1">
        <f t="shared" si="8"/>
        <v>0</v>
      </c>
      <c r="L89" s="1">
        <f t="shared" si="8"/>
        <v>21</v>
      </c>
      <c r="M89" s="1">
        <f t="shared" si="8"/>
        <v>0</v>
      </c>
      <c r="N89" s="1">
        <f t="shared" si="8"/>
        <v>2055</v>
      </c>
    </row>
    <row r="90" spans="1:14" ht="12.75">
      <c r="A90" t="s">
        <v>77</v>
      </c>
      <c r="B90" t="s">
        <v>156</v>
      </c>
      <c r="F90" s="1"/>
      <c r="J90" s="1">
        <f>88+88+72</f>
        <v>248</v>
      </c>
      <c r="L90" s="1">
        <f>13+15</f>
        <v>28</v>
      </c>
      <c r="N90" s="1">
        <f>SUM(C90:M90)</f>
        <v>276</v>
      </c>
    </row>
    <row r="91" spans="1:14" ht="12.75">
      <c r="A91" t="s">
        <v>57</v>
      </c>
      <c r="B91" t="s">
        <v>156</v>
      </c>
      <c r="F91" s="1"/>
      <c r="I91" s="1">
        <f>16+12</f>
        <v>28</v>
      </c>
      <c r="L91" s="1">
        <f>13+13</f>
        <v>26</v>
      </c>
      <c r="N91" s="1">
        <f>SUM(C91:M91)</f>
        <v>54</v>
      </c>
    </row>
    <row r="92" spans="1:14" ht="12.75">
      <c r="A92" t="s">
        <v>96</v>
      </c>
      <c r="B92" t="s">
        <v>156</v>
      </c>
      <c r="F92" s="1"/>
      <c r="L92" s="1">
        <f>13+9+11</f>
        <v>33</v>
      </c>
      <c r="N92" s="1">
        <f>SUM(C92:M92)</f>
        <v>33</v>
      </c>
    </row>
    <row r="93" spans="1:14" ht="12.75">
      <c r="A93" t="s">
        <v>111</v>
      </c>
      <c r="B93" t="s">
        <v>156</v>
      </c>
      <c r="F93" s="1"/>
      <c r="M93" s="1">
        <v>26</v>
      </c>
      <c r="N93" s="1">
        <f>SUM(C93:M93)</f>
        <v>26</v>
      </c>
    </row>
    <row r="94" spans="1:14" s="1" customFormat="1" ht="12.75">
      <c r="A94" s="1" t="s">
        <v>157</v>
      </c>
      <c r="I94" s="1">
        <f>SUM(I90:I93)</f>
        <v>28</v>
      </c>
      <c r="J94" s="1">
        <f>SUM(J90:J93)</f>
        <v>248</v>
      </c>
      <c r="L94" s="1">
        <f>SUM(L90:L93)</f>
        <v>87</v>
      </c>
      <c r="M94" s="1">
        <f>SUM(M90:M93)</f>
        <v>26</v>
      </c>
      <c r="N94" s="1">
        <f>SUM(N90:N93)</f>
        <v>389</v>
      </c>
    </row>
    <row r="95" spans="1:14" ht="12.75">
      <c r="A95" t="s">
        <v>114</v>
      </c>
      <c r="B95" t="s">
        <v>158</v>
      </c>
      <c r="F95" s="1"/>
      <c r="J95" s="1">
        <f>56+48</f>
        <v>104</v>
      </c>
      <c r="N95" s="1">
        <f>SUM(C95:M95)</f>
        <v>104</v>
      </c>
    </row>
    <row r="96" spans="1:14" ht="12.75">
      <c r="A96" t="s">
        <v>88</v>
      </c>
      <c r="B96" t="s">
        <v>158</v>
      </c>
      <c r="F96" s="1"/>
      <c r="M96" s="1">
        <v>30</v>
      </c>
      <c r="N96" s="1">
        <f>SUM(C96:M96)</f>
        <v>30</v>
      </c>
    </row>
    <row r="97" spans="1:14" s="1" customFormat="1" ht="12.75">
      <c r="A97" s="1" t="s">
        <v>159</v>
      </c>
      <c r="J97" s="1">
        <f>SUM(J95:J96)</f>
        <v>104</v>
      </c>
      <c r="M97" s="1">
        <f>SUM(M95:M96)</f>
        <v>30</v>
      </c>
      <c r="N97" s="1">
        <f>SUM(N95:N96)</f>
        <v>134</v>
      </c>
    </row>
    <row r="98" spans="1:14" ht="12.75">
      <c r="A98" t="s">
        <v>6</v>
      </c>
      <c r="B98" t="s">
        <v>160</v>
      </c>
      <c r="C98" s="1">
        <v>600</v>
      </c>
      <c r="E98" s="1">
        <v>300</v>
      </c>
      <c r="F98" s="1"/>
      <c r="G98" s="1">
        <f>240+240+240+240+208+208+208</f>
        <v>1584</v>
      </c>
      <c r="H98" s="1">
        <f>150+130+130+130+150+150</f>
        <v>840</v>
      </c>
      <c r="I98" s="1">
        <f>30+30+30+30</f>
        <v>120</v>
      </c>
      <c r="N98" s="1">
        <f aca="true" t="shared" si="9" ref="N98:N103">SUM(C98:M98)</f>
        <v>3444</v>
      </c>
    </row>
    <row r="99" spans="1:14" ht="12.75">
      <c r="A99" t="s">
        <v>9</v>
      </c>
      <c r="B99" t="s">
        <v>160</v>
      </c>
      <c r="C99" s="1">
        <v>240</v>
      </c>
      <c r="F99" s="1">
        <v>36</v>
      </c>
      <c r="N99" s="1">
        <f t="shared" si="9"/>
        <v>276</v>
      </c>
    </row>
    <row r="100" spans="1:14" ht="12.75">
      <c r="A100" t="s">
        <v>11</v>
      </c>
      <c r="B100" t="s">
        <v>160</v>
      </c>
      <c r="F100" s="1">
        <f>44+60+60</f>
        <v>164</v>
      </c>
      <c r="H100" s="1">
        <f>150+90</f>
        <v>240</v>
      </c>
      <c r="N100" s="1">
        <f t="shared" si="9"/>
        <v>404</v>
      </c>
    </row>
    <row r="101" spans="1:14" ht="12.75">
      <c r="A101" t="s">
        <v>10</v>
      </c>
      <c r="B101" t="s">
        <v>160</v>
      </c>
      <c r="F101" s="1">
        <v>52</v>
      </c>
      <c r="M101" s="1">
        <v>30</v>
      </c>
      <c r="N101" s="1">
        <f t="shared" si="9"/>
        <v>82</v>
      </c>
    </row>
    <row r="102" spans="1:14" ht="12.75">
      <c r="A102" t="s">
        <v>90</v>
      </c>
      <c r="B102" t="s">
        <v>160</v>
      </c>
      <c r="F102" s="1"/>
      <c r="M102" s="1">
        <v>18</v>
      </c>
      <c r="N102" s="1">
        <f t="shared" si="9"/>
        <v>18</v>
      </c>
    </row>
    <row r="103" spans="1:14" ht="12.75">
      <c r="A103" t="s">
        <v>104</v>
      </c>
      <c r="B103" t="s">
        <v>160</v>
      </c>
      <c r="F103" s="1"/>
      <c r="L103" s="1">
        <f>9+9</f>
        <v>18</v>
      </c>
      <c r="N103" s="1">
        <f t="shared" si="9"/>
        <v>18</v>
      </c>
    </row>
    <row r="104" spans="1:14" s="1" customFormat="1" ht="12.75">
      <c r="A104" s="1" t="s">
        <v>161</v>
      </c>
      <c r="C104" s="1">
        <f>SUM(C98:C103)</f>
        <v>840</v>
      </c>
      <c r="D104" s="1">
        <f aca="true" t="shared" si="10" ref="D104:N104">SUM(D98:D103)</f>
        <v>0</v>
      </c>
      <c r="E104" s="1">
        <f t="shared" si="10"/>
        <v>300</v>
      </c>
      <c r="F104" s="1">
        <f t="shared" si="10"/>
        <v>252</v>
      </c>
      <c r="G104" s="1">
        <f t="shared" si="10"/>
        <v>1584</v>
      </c>
      <c r="H104" s="1">
        <f t="shared" si="10"/>
        <v>1080</v>
      </c>
      <c r="I104" s="1">
        <f t="shared" si="10"/>
        <v>120</v>
      </c>
      <c r="J104" s="1">
        <f t="shared" si="10"/>
        <v>0</v>
      </c>
      <c r="K104" s="1">
        <f t="shared" si="10"/>
        <v>0</v>
      </c>
      <c r="L104" s="1">
        <f t="shared" si="10"/>
        <v>18</v>
      </c>
      <c r="M104" s="1">
        <f t="shared" si="10"/>
        <v>48</v>
      </c>
      <c r="N104" s="1">
        <f t="shared" si="10"/>
        <v>4242</v>
      </c>
    </row>
    <row r="105" spans="1:14" ht="12.75">
      <c r="A105" t="s">
        <v>52</v>
      </c>
      <c r="B105" t="s">
        <v>162</v>
      </c>
      <c r="F105" s="1"/>
      <c r="J105" s="1">
        <f>56+40+56</f>
        <v>152</v>
      </c>
      <c r="L105" s="1">
        <f>15+13+13+11</f>
        <v>52</v>
      </c>
      <c r="M105" s="1">
        <v>18</v>
      </c>
      <c r="N105" s="1">
        <f>SUM(C105:M105)</f>
        <v>222</v>
      </c>
    </row>
    <row r="106" spans="1:14" ht="12.75">
      <c r="A106" t="s">
        <v>79</v>
      </c>
      <c r="B106" t="s">
        <v>162</v>
      </c>
      <c r="F106" s="1"/>
      <c r="L106" s="1">
        <f>7+9</f>
        <v>16</v>
      </c>
      <c r="N106" s="1">
        <f>SUM(C106:M106)</f>
        <v>16</v>
      </c>
    </row>
    <row r="107" spans="1:14" ht="12.75">
      <c r="A107" t="s">
        <v>108</v>
      </c>
      <c r="B107" t="s">
        <v>162</v>
      </c>
      <c r="F107" s="1"/>
      <c r="L107" s="1">
        <v>11</v>
      </c>
      <c r="N107" s="1">
        <f>SUM(C107:M107)</f>
        <v>11</v>
      </c>
    </row>
    <row r="108" spans="1:14" ht="12.75">
      <c r="A108" t="s">
        <v>84</v>
      </c>
      <c r="B108" t="s">
        <v>162</v>
      </c>
      <c r="F108" s="1"/>
      <c r="L108" s="1">
        <v>7</v>
      </c>
      <c r="N108" s="1">
        <f>SUM(C108:M108)</f>
        <v>7</v>
      </c>
    </row>
    <row r="109" spans="1:14" s="1" customFormat="1" ht="12.75">
      <c r="A109" s="1" t="s">
        <v>163</v>
      </c>
      <c r="J109" s="1">
        <f>SUM(J105:J108)</f>
        <v>152</v>
      </c>
      <c r="L109" s="1">
        <f>SUM(L105:L108)</f>
        <v>86</v>
      </c>
      <c r="M109" s="1">
        <f>SUM(M105:M108)</f>
        <v>18</v>
      </c>
      <c r="N109" s="1">
        <f>SUM(N105:N108)</f>
        <v>256</v>
      </c>
    </row>
    <row r="110" spans="1:14" ht="12.75">
      <c r="A110" t="s">
        <v>83</v>
      </c>
      <c r="B110" t="s">
        <v>164</v>
      </c>
      <c r="F110" s="1"/>
      <c r="L110" s="1">
        <v>9</v>
      </c>
      <c r="N110" s="1">
        <f>SUM(C110:M110)</f>
        <v>9</v>
      </c>
    </row>
    <row r="111" spans="1:14" s="1" customFormat="1" ht="12.75">
      <c r="A111" s="1" t="s">
        <v>165</v>
      </c>
      <c r="L111" s="1">
        <f>SUM(L110)</f>
        <v>9</v>
      </c>
      <c r="M111" s="1">
        <f>SUM(M110)</f>
        <v>0</v>
      </c>
      <c r="N111" s="1">
        <f>SUM(N110)</f>
        <v>9</v>
      </c>
    </row>
    <row r="112" spans="1:14" ht="12.75">
      <c r="A112" t="s">
        <v>91</v>
      </c>
      <c r="B112" t="s">
        <v>166</v>
      </c>
      <c r="F112" s="1"/>
      <c r="M112" s="1">
        <v>16</v>
      </c>
      <c r="N112" s="1">
        <f>SUM(C112:M112)</f>
        <v>16</v>
      </c>
    </row>
    <row r="113" spans="1:14" s="1" customFormat="1" ht="12.75">
      <c r="A113" s="1" t="s">
        <v>167</v>
      </c>
      <c r="M113" s="1">
        <f>SUM(M112)</f>
        <v>16</v>
      </c>
      <c r="N113" s="1">
        <f>SUM(N112)</f>
        <v>16</v>
      </c>
    </row>
    <row r="114" spans="1:14" ht="12.75">
      <c r="A114" t="s">
        <v>4</v>
      </c>
      <c r="B114" t="s">
        <v>168</v>
      </c>
      <c r="C114" s="1">
        <v>360</v>
      </c>
      <c r="E114" s="1">
        <f>180+260+120</f>
        <v>560</v>
      </c>
      <c r="F114" s="1">
        <f>52+60</f>
        <v>112</v>
      </c>
      <c r="N114" s="1">
        <f>SUM(C114:M114)</f>
        <v>1032</v>
      </c>
    </row>
    <row r="115" spans="1:14" ht="12.75">
      <c r="A115" t="s">
        <v>12</v>
      </c>
      <c r="B115" t="s">
        <v>168</v>
      </c>
      <c r="F115" s="1"/>
      <c r="H115" s="1">
        <v>70</v>
      </c>
      <c r="I115" s="1">
        <f>22+16</f>
        <v>38</v>
      </c>
      <c r="J115" s="1">
        <f>72+120+120+120</f>
        <v>432</v>
      </c>
      <c r="K115" s="1">
        <f>40+65+40</f>
        <v>145</v>
      </c>
      <c r="L115" s="1">
        <f>11+11+11+13</f>
        <v>46</v>
      </c>
      <c r="N115" s="1">
        <f>SUM(C115:M115)</f>
        <v>731</v>
      </c>
    </row>
    <row r="116" spans="1:14" ht="12.75">
      <c r="A116" t="s">
        <v>115</v>
      </c>
      <c r="B116" t="s">
        <v>168</v>
      </c>
      <c r="C116" s="1">
        <v>320</v>
      </c>
      <c r="D116" s="1">
        <v>416</v>
      </c>
      <c r="E116" s="1">
        <v>220</v>
      </c>
      <c r="F116" s="1">
        <v>60</v>
      </c>
      <c r="N116" s="1">
        <f>SUM(C116:M116)</f>
        <v>1016</v>
      </c>
    </row>
    <row r="117" spans="1:14" ht="12.75">
      <c r="A117" t="s">
        <v>58</v>
      </c>
      <c r="B117" t="s">
        <v>168</v>
      </c>
      <c r="F117" s="1"/>
      <c r="G117" s="1">
        <f>176+144</f>
        <v>320</v>
      </c>
      <c r="H117" s="1"/>
      <c r="I117" s="1">
        <f>12+11+14</f>
        <v>37</v>
      </c>
      <c r="N117" s="1">
        <f aca="true" t="shared" si="11" ref="N117:N139">SUM(C117:M117)</f>
        <v>357</v>
      </c>
    </row>
    <row r="118" spans="1:14" ht="12.75">
      <c r="A118" t="s">
        <v>70</v>
      </c>
      <c r="B118" t="s">
        <v>168</v>
      </c>
      <c r="F118" s="1"/>
      <c r="J118" s="1">
        <f>48+48+104</f>
        <v>200</v>
      </c>
      <c r="L118" s="1">
        <f>11+7+8</f>
        <v>26</v>
      </c>
      <c r="N118" s="1">
        <f t="shared" si="11"/>
        <v>226</v>
      </c>
    </row>
    <row r="119" spans="1:14" ht="12.75">
      <c r="A119" t="s">
        <v>23</v>
      </c>
      <c r="B119" t="s">
        <v>168</v>
      </c>
      <c r="F119" s="1"/>
      <c r="H119" s="1">
        <f>80+70</f>
        <v>150</v>
      </c>
      <c r="I119" s="1">
        <f>22+11+18+16</f>
        <v>67</v>
      </c>
      <c r="N119" s="1">
        <f t="shared" si="11"/>
        <v>217</v>
      </c>
    </row>
    <row r="120" spans="1:14" ht="12.75">
      <c r="A120" t="s">
        <v>118</v>
      </c>
      <c r="B120" t="s">
        <v>168</v>
      </c>
      <c r="F120" s="1"/>
      <c r="H120" s="1"/>
      <c r="I120" s="1">
        <f>18+30</f>
        <v>48</v>
      </c>
      <c r="J120" s="1">
        <v>56</v>
      </c>
      <c r="K120" s="1">
        <v>65</v>
      </c>
      <c r="L120" s="1">
        <f>15+13</f>
        <v>28</v>
      </c>
      <c r="M120" s="1">
        <v>16</v>
      </c>
      <c r="N120" s="1">
        <f t="shared" si="11"/>
        <v>213</v>
      </c>
    </row>
    <row r="121" spans="1:14" ht="12.75">
      <c r="A121" t="s">
        <v>21</v>
      </c>
      <c r="B121" t="s">
        <v>168</v>
      </c>
      <c r="F121" s="1"/>
      <c r="H121" s="1">
        <f>130+80</f>
        <v>210</v>
      </c>
      <c r="N121" s="1">
        <f t="shared" si="11"/>
        <v>210</v>
      </c>
    </row>
    <row r="122" spans="1:14" ht="12.75">
      <c r="A122" t="s">
        <v>49</v>
      </c>
      <c r="B122" t="s">
        <v>168</v>
      </c>
      <c r="F122" s="1"/>
      <c r="J122" s="1">
        <f>48+48</f>
        <v>96</v>
      </c>
      <c r="L122" s="1">
        <f>8+8</f>
        <v>16</v>
      </c>
      <c r="N122" s="1">
        <f t="shared" si="11"/>
        <v>112</v>
      </c>
    </row>
    <row r="123" spans="1:14" ht="12.75">
      <c r="A123" t="s">
        <v>63</v>
      </c>
      <c r="B123" t="s">
        <v>168</v>
      </c>
      <c r="F123" s="1"/>
      <c r="K123" s="1">
        <v>35</v>
      </c>
      <c r="L123" s="1">
        <f>8+13+11</f>
        <v>32</v>
      </c>
      <c r="N123" s="1">
        <f t="shared" si="11"/>
        <v>67</v>
      </c>
    </row>
    <row r="124" spans="1:14" ht="12.75">
      <c r="A124" t="s">
        <v>24</v>
      </c>
      <c r="B124" t="s">
        <v>168</v>
      </c>
      <c r="F124" s="1">
        <v>24</v>
      </c>
      <c r="M124" s="1">
        <v>30</v>
      </c>
      <c r="N124" s="1">
        <f t="shared" si="11"/>
        <v>54</v>
      </c>
    </row>
    <row r="125" spans="1:14" ht="12.75">
      <c r="A125" t="s">
        <v>86</v>
      </c>
      <c r="B125" t="s">
        <v>168</v>
      </c>
      <c r="F125" s="1"/>
      <c r="J125" s="1">
        <v>40</v>
      </c>
      <c r="L125" s="1">
        <f>7+7</f>
        <v>14</v>
      </c>
      <c r="N125" s="1">
        <f t="shared" si="11"/>
        <v>54</v>
      </c>
    </row>
    <row r="126" spans="1:14" ht="12.75">
      <c r="A126" t="s">
        <v>121</v>
      </c>
      <c r="B126" t="s">
        <v>168</v>
      </c>
      <c r="F126" s="1">
        <v>28</v>
      </c>
      <c r="M126" s="1">
        <v>18</v>
      </c>
      <c r="N126" s="1">
        <f t="shared" si="11"/>
        <v>46</v>
      </c>
    </row>
    <row r="127" spans="1:14" ht="12.75">
      <c r="A127" t="s">
        <v>95</v>
      </c>
      <c r="B127" t="s">
        <v>168</v>
      </c>
      <c r="F127" s="1"/>
      <c r="I127" s="1">
        <f>14+14+10</f>
        <v>38</v>
      </c>
      <c r="N127" s="1">
        <f t="shared" si="11"/>
        <v>38</v>
      </c>
    </row>
    <row r="128" spans="1:14" ht="12.75">
      <c r="A128" t="s">
        <v>26</v>
      </c>
      <c r="B128" t="s">
        <v>168</v>
      </c>
      <c r="F128" s="1">
        <v>32</v>
      </c>
      <c r="N128" s="1">
        <f t="shared" si="11"/>
        <v>32</v>
      </c>
    </row>
    <row r="129" spans="1:14" ht="12.75">
      <c r="A129" t="s">
        <v>56</v>
      </c>
      <c r="B129" t="s">
        <v>168</v>
      </c>
      <c r="F129" s="1"/>
      <c r="L129" s="1">
        <f>7+7</f>
        <v>14</v>
      </c>
      <c r="N129" s="1">
        <f t="shared" si="11"/>
        <v>14</v>
      </c>
    </row>
    <row r="130" spans="1:14" ht="12.75">
      <c r="A130" t="s">
        <v>106</v>
      </c>
      <c r="B130" t="s">
        <v>168</v>
      </c>
      <c r="F130" s="1"/>
      <c r="L130" s="1">
        <v>9</v>
      </c>
      <c r="N130" s="1">
        <f t="shared" si="11"/>
        <v>9</v>
      </c>
    </row>
    <row r="131" spans="1:14" ht="12.75">
      <c r="A131" t="s">
        <v>109</v>
      </c>
      <c r="B131" t="s">
        <v>168</v>
      </c>
      <c r="F131" s="1"/>
      <c r="L131" s="1">
        <v>8</v>
      </c>
      <c r="N131" s="1">
        <f>SUM(C131:M131)</f>
        <v>8</v>
      </c>
    </row>
    <row r="132" spans="1:14" ht="12.75">
      <c r="A132" t="s">
        <v>60</v>
      </c>
      <c r="B132" t="s">
        <v>168</v>
      </c>
      <c r="F132" s="1"/>
      <c r="L132" s="1">
        <v>8</v>
      </c>
      <c r="N132" s="1">
        <v>8</v>
      </c>
    </row>
    <row r="133" spans="1:14" ht="12.75">
      <c r="A133" t="s">
        <v>50</v>
      </c>
      <c r="B133" t="s">
        <v>168</v>
      </c>
      <c r="F133" s="1"/>
      <c r="L133" s="1">
        <v>7</v>
      </c>
      <c r="N133" s="1">
        <f t="shared" si="11"/>
        <v>7</v>
      </c>
    </row>
    <row r="134" spans="1:14" s="1" customFormat="1" ht="12.75">
      <c r="A134" s="1" t="s">
        <v>169</v>
      </c>
      <c r="C134" s="1">
        <f>SUM(C114:C133)</f>
        <v>680</v>
      </c>
      <c r="D134" s="1">
        <f aca="true" t="shared" si="12" ref="D134:N134">SUM(D114:D133)</f>
        <v>416</v>
      </c>
      <c r="E134" s="1">
        <f t="shared" si="12"/>
        <v>780</v>
      </c>
      <c r="F134" s="1">
        <f t="shared" si="12"/>
        <v>256</v>
      </c>
      <c r="G134" s="1">
        <f t="shared" si="12"/>
        <v>320</v>
      </c>
      <c r="H134" s="1">
        <f t="shared" si="12"/>
        <v>430</v>
      </c>
      <c r="I134" s="1">
        <f t="shared" si="12"/>
        <v>228</v>
      </c>
      <c r="J134" s="1">
        <f t="shared" si="12"/>
        <v>824</v>
      </c>
      <c r="K134" s="1">
        <f t="shared" si="12"/>
        <v>245</v>
      </c>
      <c r="L134" s="1">
        <f t="shared" si="12"/>
        <v>208</v>
      </c>
      <c r="M134" s="1">
        <f t="shared" si="12"/>
        <v>64</v>
      </c>
      <c r="N134" s="1">
        <f t="shared" si="12"/>
        <v>4451</v>
      </c>
    </row>
    <row r="135" spans="1:14" ht="12.75">
      <c r="A135" t="s">
        <v>18</v>
      </c>
      <c r="B135" t="s">
        <v>40</v>
      </c>
      <c r="F135" s="1">
        <v>52</v>
      </c>
      <c r="J135" s="1">
        <f>72+48+64</f>
        <v>184</v>
      </c>
      <c r="K135" s="1">
        <f>45+40</f>
        <v>85</v>
      </c>
      <c r="L135" s="1">
        <f>8+15+15</f>
        <v>38</v>
      </c>
      <c r="N135" s="1">
        <f t="shared" si="11"/>
        <v>359</v>
      </c>
    </row>
    <row r="136" spans="1:14" ht="12.75">
      <c r="A136" t="s">
        <v>72</v>
      </c>
      <c r="B136" t="s">
        <v>40</v>
      </c>
      <c r="F136" s="1"/>
      <c r="J136" s="1">
        <f>72+64+104</f>
        <v>240</v>
      </c>
      <c r="L136" s="1">
        <f>8+11+9+15</f>
        <v>43</v>
      </c>
      <c r="N136" s="1">
        <f aca="true" t="shared" si="13" ref="N136:N146">SUM(C136:M136)</f>
        <v>283</v>
      </c>
    </row>
    <row r="137" spans="1:14" ht="12.75">
      <c r="A137" t="s">
        <v>51</v>
      </c>
      <c r="B137" t="s">
        <v>40</v>
      </c>
      <c r="F137" s="1">
        <v>44</v>
      </c>
      <c r="K137" s="1">
        <v>40</v>
      </c>
      <c r="L137" s="1">
        <f>7+11+13+13</f>
        <v>44</v>
      </c>
      <c r="N137" s="1">
        <f>SUM(C137:M137)</f>
        <v>128</v>
      </c>
    </row>
    <row r="138" spans="1:14" ht="12.75">
      <c r="A138" t="s">
        <v>124</v>
      </c>
      <c r="B138" t="s">
        <v>40</v>
      </c>
      <c r="F138" s="1">
        <f>44+44</f>
        <v>88</v>
      </c>
      <c r="N138" s="1">
        <f t="shared" si="13"/>
        <v>88</v>
      </c>
    </row>
    <row r="139" spans="1:14" ht="12.75">
      <c r="A139" t="s">
        <v>125</v>
      </c>
      <c r="B139" t="s">
        <v>40</v>
      </c>
      <c r="F139" s="1">
        <f>34+32</f>
        <v>66</v>
      </c>
      <c r="N139" s="1">
        <f t="shared" si="11"/>
        <v>66</v>
      </c>
    </row>
    <row r="140" spans="1:14" ht="12.75">
      <c r="A140" t="s">
        <v>123</v>
      </c>
      <c r="B140" t="s">
        <v>40</v>
      </c>
      <c r="F140" s="1">
        <f>22+36</f>
        <v>58</v>
      </c>
      <c r="N140" s="1">
        <f>SUM(C140:M140)</f>
        <v>58</v>
      </c>
    </row>
    <row r="141" spans="1:14" ht="12.75">
      <c r="A141" t="s">
        <v>126</v>
      </c>
      <c r="B141" t="s">
        <v>40</v>
      </c>
      <c r="F141" s="1">
        <f>28+28</f>
        <v>56</v>
      </c>
      <c r="N141" s="1">
        <f>SUM(C141:M141)</f>
        <v>56</v>
      </c>
    </row>
    <row r="142" spans="1:14" ht="12.75">
      <c r="A142" t="s">
        <v>128</v>
      </c>
      <c r="B142" t="s">
        <v>40</v>
      </c>
      <c r="F142" s="1">
        <f>20+34</f>
        <v>54</v>
      </c>
      <c r="N142" s="1">
        <f t="shared" si="13"/>
        <v>54</v>
      </c>
    </row>
    <row r="143" spans="1:14" ht="12.75">
      <c r="A143" t="s">
        <v>33</v>
      </c>
      <c r="B143" t="s">
        <v>40</v>
      </c>
      <c r="F143" s="1">
        <v>32</v>
      </c>
      <c r="N143" s="1">
        <f t="shared" si="13"/>
        <v>32</v>
      </c>
    </row>
    <row r="144" spans="1:14" ht="12.75">
      <c r="A144" t="s">
        <v>71</v>
      </c>
      <c r="B144" t="s">
        <v>40</v>
      </c>
      <c r="F144" s="1"/>
      <c r="L144" s="1">
        <f>11+7</f>
        <v>18</v>
      </c>
      <c r="N144" s="1">
        <f t="shared" si="13"/>
        <v>18</v>
      </c>
    </row>
    <row r="145" spans="1:14" s="1" customFormat="1" ht="12.75">
      <c r="A145" s="1" t="s">
        <v>170</v>
      </c>
      <c r="C145" s="1">
        <f>SUM(C135:C144)</f>
        <v>0</v>
      </c>
      <c r="F145" s="1">
        <f aca="true" t="shared" si="14" ref="F145:N145">SUM(F135:F144)</f>
        <v>450</v>
      </c>
      <c r="J145" s="1">
        <f t="shared" si="14"/>
        <v>424</v>
      </c>
      <c r="K145" s="1">
        <f t="shared" si="14"/>
        <v>125</v>
      </c>
      <c r="L145" s="1">
        <f t="shared" si="14"/>
        <v>143</v>
      </c>
      <c r="N145" s="1">
        <f t="shared" si="14"/>
        <v>1142</v>
      </c>
    </row>
    <row r="146" spans="1:14" ht="12.75">
      <c r="A146" t="s">
        <v>92</v>
      </c>
      <c r="B146" t="s">
        <v>93</v>
      </c>
      <c r="F146" s="1">
        <f>52+36</f>
        <v>88</v>
      </c>
      <c r="M146" s="1">
        <v>14</v>
      </c>
      <c r="N146" s="1">
        <f t="shared" si="13"/>
        <v>102</v>
      </c>
    </row>
    <row r="147" spans="1:14" s="1" customFormat="1" ht="12.75">
      <c r="A147" s="1" t="s">
        <v>171</v>
      </c>
      <c r="F147" s="1">
        <f>SUM(F146)</f>
        <v>88</v>
      </c>
      <c r="M147" s="1">
        <f>SUM(M146)</f>
        <v>14</v>
      </c>
      <c r="N147" s="1">
        <f>SUM(N146)</f>
        <v>102</v>
      </c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Shustin</dc:creator>
  <cp:keywords/>
  <dc:description/>
  <cp:lastModifiedBy>baltazhy</cp:lastModifiedBy>
  <cp:lastPrinted>2008-12-05T23:55:06Z</cp:lastPrinted>
  <dcterms:created xsi:type="dcterms:W3CDTF">2008-12-02T11:48:58Z</dcterms:created>
  <dcterms:modified xsi:type="dcterms:W3CDTF">2008-12-27T17:49:34Z</dcterms:modified>
  <cp:category/>
  <cp:version/>
  <cp:contentType/>
  <cp:contentStatus/>
</cp:coreProperties>
</file>